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465" activeTab="0"/>
  </bookViews>
  <sheets>
    <sheet name="Berechnung" sheetId="1" r:id="rId1"/>
    <sheet name="Beisöiel_1_OrigFirmw.11" sheetId="2" r:id="rId2"/>
    <sheet name="Beispiel_2_mod.Firmw." sheetId="3" r:id="rId3"/>
    <sheet name="Beispiel_3_gepulste_Strahlung" sheetId="4" r:id="rId4"/>
  </sheets>
  <definedNames/>
  <calcPr fullCalcOnLoad="1"/>
</workbook>
</file>

<file path=xl/sharedStrings.xml><?xml version="1.0" encoding="utf-8"?>
<sst xmlns="http://schemas.openxmlformats.org/spreadsheetml/2006/main" count="172" uniqueCount="41">
  <si>
    <t>Stand:</t>
  </si>
  <si>
    <r>
      <t xml:space="preserve">Berechnung entsprechend Ambrosi et al., Rad. Prot. Dosim. </t>
    </r>
    <r>
      <rPr>
        <b/>
        <sz val="10"/>
        <rFont val="Arial"/>
        <family val="2"/>
      </rPr>
      <t>139</t>
    </r>
    <r>
      <rPr>
        <sz val="10"/>
        <rFont val="Arial"/>
        <family val="0"/>
      </rPr>
      <t>, 483 (2010)</t>
    </r>
  </si>
  <si>
    <t>Parameter des Strahlenfeldes:</t>
  </si>
  <si>
    <t>T_pulse:</t>
  </si>
  <si>
    <t>T_off:</t>
  </si>
  <si>
    <t>Zeitdauer zwischen zwei Pulsen in s</t>
  </si>
  <si>
    <t>Minimale Puls-Wiederholungsrate in Hz</t>
  </si>
  <si>
    <t>Sekunden</t>
  </si>
  <si>
    <t>Hz</t>
  </si>
  <si>
    <t>Parameter des Dosimeters:</t>
  </si>
  <si>
    <t>s</t>
  </si>
  <si>
    <t xml:space="preserve"> Zeit, die zur Bestimmung der Dosis erforderlich ist.</t>
  </si>
  <si>
    <t>f_repeat:</t>
  </si>
  <si>
    <t xml:space="preserve">T_dead: </t>
  </si>
  <si>
    <t>T_cycle:</t>
  </si>
  <si>
    <t>N:</t>
  </si>
  <si>
    <t>Dosis pro Puls, der gezählt wird, typischerweise in nSv</t>
  </si>
  <si>
    <t>Sv</t>
  </si>
  <si>
    <t>T_cycle*f_repeat*T_pulse</t>
  </si>
  <si>
    <t>T_cycle*f_repeat</t>
  </si>
  <si>
    <t>Fall 1:</t>
  </si>
  <si>
    <t>T_pulse/T_dead*N/5/T_cycle</t>
  </si>
  <si>
    <t>Fall 3:</t>
  </si>
  <si>
    <t>f_repeat*T_pulse*N/T_dead/5</t>
  </si>
  <si>
    <t>Fall 5:</t>
  </si>
  <si>
    <t>f_repeat*N/5</t>
  </si>
  <si>
    <t>Sv/h</t>
  </si>
  <si>
    <t>µSv/h</t>
  </si>
  <si>
    <t>(bei Einzelpulsen f_repeat = 0)</t>
  </si>
  <si>
    <t>ms</t>
  </si>
  <si>
    <t>nSv</t>
  </si>
  <si>
    <t>1/f_repeat</t>
  </si>
  <si>
    <t>mSv/h</t>
  </si>
  <si>
    <t>gelbe Felder: In diesen Feldern dürfen keine Einträge vorgenommen werden.</t>
  </si>
  <si>
    <t>graue Felder: In diesen Feldern müssen Eintragungen vorgenommen werden.</t>
  </si>
  <si>
    <t>Einzustellende Alarmschwelle:</t>
  </si>
  <si>
    <t>µs</t>
  </si>
  <si>
    <t>Hilfsberechnungen:</t>
  </si>
  <si>
    <t>Pulsbreite (Zeit) des kürzesten Pulses im Feld, typischerweise im ms Bereich</t>
  </si>
  <si>
    <t>Totzeit des Detektors (typischerweise im µs-Bereich)</t>
  </si>
  <si>
    <t>Sv/s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</si>
</sst>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1" fontId="0" fillId="33" borderId="0" xfId="0" applyNumberForma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>
      <alignment/>
    </xf>
    <xf numFmtId="0" fontId="1" fillId="34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spans="1:8" ht="12.75">
      <c r="A1" t="s">
        <v>0</v>
      </c>
      <c r="B1" s="1">
        <v>40792</v>
      </c>
      <c r="H1" t="s">
        <v>33</v>
      </c>
    </row>
    <row r="2" ht="12.75">
      <c r="H2" t="s">
        <v>34</v>
      </c>
    </row>
    <row r="3" ht="12.75">
      <c r="A3" t="s">
        <v>1</v>
      </c>
    </row>
    <row r="5" ht="12.75">
      <c r="A5" s="3" t="s">
        <v>2</v>
      </c>
    </row>
    <row r="6" spans="1:12" ht="12.75">
      <c r="A6" t="s">
        <v>3</v>
      </c>
      <c r="B6" s="8" t="s">
        <v>38</v>
      </c>
      <c r="H6" s="7"/>
      <c r="I6" t="s">
        <v>29</v>
      </c>
      <c r="K6" s="4">
        <f>H6/1000</f>
        <v>0</v>
      </c>
      <c r="L6" t="s">
        <v>7</v>
      </c>
    </row>
    <row r="8" spans="1:12" ht="12.75">
      <c r="A8" t="s">
        <v>4</v>
      </c>
      <c r="B8" t="s">
        <v>5</v>
      </c>
      <c r="H8" s="5"/>
      <c r="K8" s="7"/>
      <c r="L8" t="s">
        <v>7</v>
      </c>
    </row>
    <row r="10" spans="1:12" ht="12.75">
      <c r="A10" t="s">
        <v>12</v>
      </c>
      <c r="B10" t="s">
        <v>6</v>
      </c>
      <c r="K10" s="7"/>
      <c r="L10" t="s">
        <v>8</v>
      </c>
    </row>
    <row r="11" ht="12.75">
      <c r="B11" t="s">
        <v>28</v>
      </c>
    </row>
    <row r="12" spans="1:3" ht="12.75">
      <c r="A12" t="s">
        <v>31</v>
      </c>
      <c r="C12" s="4">
        <f>IF(K10=0,1E+99,1/K10)</f>
        <v>1E+99</v>
      </c>
    </row>
    <row r="15" ht="12.75">
      <c r="A15" s="3" t="s">
        <v>9</v>
      </c>
    </row>
    <row r="16" spans="1:12" ht="12.75">
      <c r="A16" t="s">
        <v>13</v>
      </c>
      <c r="B16" s="8" t="s">
        <v>39</v>
      </c>
      <c r="H16" s="7"/>
      <c r="I16" s="8" t="s">
        <v>36</v>
      </c>
      <c r="K16" s="4">
        <f>H16/1000000</f>
        <v>0</v>
      </c>
      <c r="L16" t="s">
        <v>10</v>
      </c>
    </row>
    <row r="19" spans="1:12" ht="12.75">
      <c r="A19" t="s">
        <v>14</v>
      </c>
      <c r="B19" t="s">
        <v>11</v>
      </c>
      <c r="K19" s="7"/>
      <c r="L19" t="s">
        <v>10</v>
      </c>
    </row>
    <row r="22" spans="1:12" ht="12.75">
      <c r="A22" t="s">
        <v>15</v>
      </c>
      <c r="B22" t="s">
        <v>16</v>
      </c>
      <c r="H22" s="7"/>
      <c r="I22" t="s">
        <v>30</v>
      </c>
      <c r="K22" s="4">
        <f>H22/1000000000</f>
        <v>0</v>
      </c>
      <c r="L22" t="s">
        <v>17</v>
      </c>
    </row>
    <row r="23" spans="1:3" ht="12.75">
      <c r="A23" s="5"/>
      <c r="B23" s="5"/>
      <c r="C23" s="5"/>
    </row>
    <row r="26" ht="12.75">
      <c r="A26" s="3" t="s">
        <v>37</v>
      </c>
    </row>
    <row r="27" spans="1:5" ht="12.75">
      <c r="A27" t="s">
        <v>18</v>
      </c>
      <c r="E27">
        <f>K19*K10*K6</f>
        <v>0</v>
      </c>
    </row>
    <row r="29" spans="1:5" ht="12.75">
      <c r="A29" t="s">
        <v>19</v>
      </c>
      <c r="E29">
        <f>K19*K10</f>
        <v>0</v>
      </c>
    </row>
    <row r="32" spans="1:5" ht="12.75">
      <c r="A32" t="s">
        <v>20</v>
      </c>
      <c r="B32" t="s">
        <v>21</v>
      </c>
      <c r="E32">
        <f>IF(K19="","",K6/K16*K22/5/K19)</f>
      </c>
    </row>
    <row r="34" spans="1:5" ht="12.75">
      <c r="A34" t="s">
        <v>22</v>
      </c>
      <c r="B34" t="s">
        <v>23</v>
      </c>
      <c r="E34">
        <f>IF(K16=0,"",K10*K6*K22/K16/5)</f>
      </c>
    </row>
    <row r="36" spans="1:5" ht="12.75">
      <c r="A36" t="s">
        <v>24</v>
      </c>
      <c r="B36" t="s">
        <v>25</v>
      </c>
      <c r="E36">
        <f>K10*K22/5</f>
        <v>0</v>
      </c>
    </row>
    <row r="39" spans="1:5" ht="12.75">
      <c r="A39" s="8" t="s">
        <v>35</v>
      </c>
      <c r="D39" s="5">
        <f>IF(K19&lt;C12,IF(K6&gt;=200*K16,E32,"EPD nicht einsetzbar (Fall 2)"),IF(K6&gt;K16,IF(E27&gt;=200*K16,E34,"EPD nicht einsetztbar (Fall 3)"),IF(AND(K19*K10&gt;=200,K8&gt;K16),E36,"EPD nicht einsetzbar (Fall 6)")))</f>
      </c>
      <c r="E39" s="8" t="s">
        <v>40</v>
      </c>
    </row>
    <row r="40" spans="4:5" ht="12.75">
      <c r="D40">
        <f>IF(D39="","",D39*3600)</f>
      </c>
      <c r="E40" t="s">
        <v>26</v>
      </c>
    </row>
    <row r="41" spans="4:5" ht="12.75">
      <c r="D41">
        <f>IF(D40="","",D40*1000)</f>
      </c>
      <c r="E41" t="s">
        <v>32</v>
      </c>
    </row>
    <row r="42" spans="4:5" ht="12.75">
      <c r="D42" s="9">
        <f>IF(D40="","",D40*1000000)</f>
      </c>
      <c r="E42" s="9" t="s">
        <v>27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D30" sqref="D30"/>
    </sheetView>
  </sheetViews>
  <sheetFormatPr defaultColWidth="11.421875" defaultRowHeight="12.75"/>
  <sheetData>
    <row r="1" spans="1:8" ht="12.75">
      <c r="A1" t="s">
        <v>0</v>
      </c>
      <c r="B1" s="1">
        <v>40792</v>
      </c>
      <c r="H1" t="s">
        <v>33</v>
      </c>
    </row>
    <row r="2" ht="12.75">
      <c r="H2" t="s">
        <v>34</v>
      </c>
    </row>
    <row r="3" ht="12.75">
      <c r="A3" t="s">
        <v>1</v>
      </c>
    </row>
    <row r="5" ht="12.75">
      <c r="A5" s="3" t="s">
        <v>2</v>
      </c>
    </row>
    <row r="6" spans="1:12" ht="12.75">
      <c r="A6" t="s">
        <v>3</v>
      </c>
      <c r="B6" s="8" t="s">
        <v>38</v>
      </c>
      <c r="H6" s="2">
        <v>2</v>
      </c>
      <c r="I6" t="s">
        <v>29</v>
      </c>
      <c r="K6" s="4">
        <f>H6/1000</f>
        <v>0.002</v>
      </c>
      <c r="L6" t="s">
        <v>7</v>
      </c>
    </row>
    <row r="8" spans="1:12" ht="12.75">
      <c r="A8" t="s">
        <v>4</v>
      </c>
      <c r="B8" t="s">
        <v>5</v>
      </c>
      <c r="H8" s="5"/>
      <c r="K8" s="6">
        <v>1E+99</v>
      </c>
      <c r="L8" t="s">
        <v>7</v>
      </c>
    </row>
    <row r="10" spans="1:12" ht="12.75">
      <c r="A10" t="s">
        <v>12</v>
      </c>
      <c r="B10" t="s">
        <v>6</v>
      </c>
      <c r="K10" s="2">
        <v>0</v>
      </c>
      <c r="L10" t="s">
        <v>8</v>
      </c>
    </row>
    <row r="11" ht="12.75">
      <c r="B11" t="s">
        <v>28</v>
      </c>
    </row>
    <row r="12" spans="1:3" ht="12.75">
      <c r="A12" t="s">
        <v>31</v>
      </c>
      <c r="C12" s="4">
        <f>IF(K10=0,1E+99,1/K10)</f>
        <v>1E+99</v>
      </c>
    </row>
    <row r="15" ht="12.75">
      <c r="A15" s="3" t="s">
        <v>9</v>
      </c>
    </row>
    <row r="16" spans="1:12" ht="12.75">
      <c r="A16" t="s">
        <v>13</v>
      </c>
      <c r="B16" s="8" t="s">
        <v>39</v>
      </c>
      <c r="H16" s="2">
        <v>5</v>
      </c>
      <c r="I16" s="8" t="s">
        <v>36</v>
      </c>
      <c r="K16" s="4">
        <f>H16/1000000</f>
        <v>5E-06</v>
      </c>
      <c r="L16" t="s">
        <v>10</v>
      </c>
    </row>
    <row r="19" spans="1:12" ht="12.75">
      <c r="A19" t="s">
        <v>14</v>
      </c>
      <c r="B19" t="s">
        <v>11</v>
      </c>
      <c r="K19" s="2">
        <v>30</v>
      </c>
      <c r="L19" t="s">
        <v>10</v>
      </c>
    </row>
    <row r="22" spans="1:12" ht="12.75">
      <c r="A22" t="s">
        <v>15</v>
      </c>
      <c r="B22" t="s">
        <v>16</v>
      </c>
      <c r="H22" s="2">
        <v>5</v>
      </c>
      <c r="I22" t="s">
        <v>30</v>
      </c>
      <c r="K22" s="4">
        <f>H22/1000000000</f>
        <v>5E-09</v>
      </c>
      <c r="L22" t="s">
        <v>17</v>
      </c>
    </row>
    <row r="23" spans="1:3" ht="12.75">
      <c r="A23" s="5"/>
      <c r="B23" s="5"/>
      <c r="C23" s="5"/>
    </row>
    <row r="26" ht="12.75">
      <c r="A26" s="3" t="s">
        <v>37</v>
      </c>
    </row>
    <row r="27" spans="1:5" ht="12.75">
      <c r="A27" t="s">
        <v>18</v>
      </c>
      <c r="E27">
        <f>K19*K10*K6</f>
        <v>0</v>
      </c>
    </row>
    <row r="29" spans="1:5" ht="12.75">
      <c r="A29" t="s">
        <v>19</v>
      </c>
      <c r="E29">
        <f>K19*K10</f>
        <v>0</v>
      </c>
    </row>
    <row r="32" spans="1:5" ht="12.75">
      <c r="A32" t="s">
        <v>20</v>
      </c>
      <c r="B32" t="s">
        <v>21</v>
      </c>
      <c r="E32">
        <f>IF(K19="","",K6/K16*K22/5/K19)</f>
        <v>1.3333333333333332E-08</v>
      </c>
    </row>
    <row r="34" spans="1:5" ht="12.75">
      <c r="A34" t="s">
        <v>22</v>
      </c>
      <c r="B34" t="s">
        <v>23</v>
      </c>
      <c r="E34">
        <f>IF(K16=0,"",K10*K6*K22/K16/5)</f>
        <v>0</v>
      </c>
    </row>
    <row r="36" spans="1:5" ht="12.75">
      <c r="A36" t="s">
        <v>24</v>
      </c>
      <c r="B36" t="s">
        <v>25</v>
      </c>
      <c r="E36">
        <f>K10*K22/5</f>
        <v>0</v>
      </c>
    </row>
    <row r="39" spans="1:5" ht="12.75">
      <c r="A39" s="8" t="s">
        <v>35</v>
      </c>
      <c r="D39" s="5">
        <f>IF(K19&lt;C12,IF(K6&gt;=200*K16,E32,"EPD nicht einsetzbar (Fall 2)"),IF(K6&gt;K16,IF(E27&gt;=200*K16,E34,"EPD nicht einsetztbar (Fall 3)"),IF(AND(K19*K10&gt;=200,K8&gt;K16),E36,"EPD nicht einsetzbar (Fall 6)")))</f>
        <v>1.3333333333333332E-08</v>
      </c>
      <c r="E39" s="8" t="s">
        <v>40</v>
      </c>
    </row>
    <row r="40" spans="4:5" ht="12.75">
      <c r="D40">
        <f>IF(D39="","",D39*3600)</f>
        <v>4.7999999999999994E-05</v>
      </c>
      <c r="E40" t="s">
        <v>26</v>
      </c>
    </row>
    <row r="41" spans="4:5" ht="12.75">
      <c r="D41">
        <f>IF(D40="","",D40*1000)</f>
        <v>0.047999999999999994</v>
      </c>
      <c r="E41" t="s">
        <v>32</v>
      </c>
    </row>
    <row r="42" spans="4:5" ht="12.75">
      <c r="D42" s="9">
        <f>IF(D40="","",D40*1000000)</f>
        <v>47.99999999999999</v>
      </c>
      <c r="E42" s="9" t="s">
        <v>27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9">
      <selection activeCell="H6" sqref="H6:K22"/>
    </sheetView>
  </sheetViews>
  <sheetFormatPr defaultColWidth="11.421875" defaultRowHeight="12.75"/>
  <sheetData>
    <row r="1" spans="1:8" ht="12.75">
      <c r="A1" t="s">
        <v>0</v>
      </c>
      <c r="B1" s="1">
        <v>40792</v>
      </c>
      <c r="H1" t="s">
        <v>33</v>
      </c>
    </row>
    <row r="2" ht="12.75">
      <c r="H2" t="s">
        <v>34</v>
      </c>
    </row>
    <row r="3" ht="12.75">
      <c r="A3" t="s">
        <v>1</v>
      </c>
    </row>
    <row r="5" ht="12.75">
      <c r="A5" s="3" t="s">
        <v>2</v>
      </c>
    </row>
    <row r="6" spans="1:12" ht="12.75">
      <c r="A6" t="s">
        <v>3</v>
      </c>
      <c r="B6" s="8" t="s">
        <v>38</v>
      </c>
      <c r="H6" s="2">
        <v>2</v>
      </c>
      <c r="I6" t="s">
        <v>29</v>
      </c>
      <c r="K6" s="4">
        <f>H6/1000</f>
        <v>0.002</v>
      </c>
      <c r="L6" t="s">
        <v>7</v>
      </c>
    </row>
    <row r="8" spans="1:12" ht="12.75">
      <c r="A8" t="s">
        <v>4</v>
      </c>
      <c r="B8" t="s">
        <v>5</v>
      </c>
      <c r="H8" s="5"/>
      <c r="K8" s="6">
        <v>1E+99</v>
      </c>
      <c r="L8" t="s">
        <v>7</v>
      </c>
    </row>
    <row r="10" spans="1:12" ht="12.75">
      <c r="A10" t="s">
        <v>12</v>
      </c>
      <c r="B10" t="s">
        <v>6</v>
      </c>
      <c r="K10" s="2">
        <v>0</v>
      </c>
      <c r="L10" t="s">
        <v>8</v>
      </c>
    </row>
    <row r="11" ht="12.75">
      <c r="B11" t="s">
        <v>28</v>
      </c>
    </row>
    <row r="12" spans="1:3" ht="12.75">
      <c r="A12" t="s">
        <v>31</v>
      </c>
      <c r="C12" s="4">
        <f>IF(K10=0,1E+99,1/K10)</f>
        <v>1E+99</v>
      </c>
    </row>
    <row r="15" ht="12.75">
      <c r="A15" s="3" t="s">
        <v>9</v>
      </c>
    </row>
    <row r="16" spans="1:12" ht="12.75">
      <c r="A16" t="s">
        <v>13</v>
      </c>
      <c r="B16" s="8" t="s">
        <v>39</v>
      </c>
      <c r="H16" s="2">
        <v>5</v>
      </c>
      <c r="I16" s="8" t="s">
        <v>36</v>
      </c>
      <c r="K16" s="4">
        <f>H16/1000000</f>
        <v>5E-06</v>
      </c>
      <c r="L16" t="s">
        <v>10</v>
      </c>
    </row>
    <row r="19" spans="1:12" ht="12.75">
      <c r="A19" t="s">
        <v>14</v>
      </c>
      <c r="B19" t="s">
        <v>11</v>
      </c>
      <c r="K19" s="2">
        <v>1</v>
      </c>
      <c r="L19" t="s">
        <v>10</v>
      </c>
    </row>
    <row r="22" spans="1:12" ht="12.75">
      <c r="A22" t="s">
        <v>15</v>
      </c>
      <c r="B22" t="s">
        <v>16</v>
      </c>
      <c r="H22" s="2">
        <v>5</v>
      </c>
      <c r="I22" t="s">
        <v>30</v>
      </c>
      <c r="K22" s="4">
        <f>H22/1000000000</f>
        <v>5E-09</v>
      </c>
      <c r="L22" t="s">
        <v>17</v>
      </c>
    </row>
    <row r="23" spans="1:3" ht="12.75">
      <c r="A23" s="5"/>
      <c r="B23" s="5"/>
      <c r="C23" s="5"/>
    </row>
    <row r="26" ht="12.75">
      <c r="A26" s="3" t="s">
        <v>37</v>
      </c>
    </row>
    <row r="27" spans="1:5" ht="12.75">
      <c r="A27" t="s">
        <v>18</v>
      </c>
      <c r="E27">
        <f>K19*K10*K6</f>
        <v>0</v>
      </c>
    </row>
    <row r="29" spans="1:5" ht="12.75">
      <c r="A29" t="s">
        <v>19</v>
      </c>
      <c r="E29">
        <f>K19*K10</f>
        <v>0</v>
      </c>
    </row>
    <row r="32" spans="1:5" ht="12.75">
      <c r="A32" t="s">
        <v>20</v>
      </c>
      <c r="B32" t="s">
        <v>21</v>
      </c>
      <c r="E32">
        <f>IF(K19="","",K6/K16*K22/5/K19)</f>
        <v>4E-07</v>
      </c>
    </row>
    <row r="34" spans="1:5" ht="12.75">
      <c r="A34" t="s">
        <v>22</v>
      </c>
      <c r="B34" t="s">
        <v>23</v>
      </c>
      <c r="E34">
        <f>IF(K16=0,"",K10*K6*K22/K16/5)</f>
        <v>0</v>
      </c>
    </row>
    <row r="36" spans="1:5" ht="12.75">
      <c r="A36" t="s">
        <v>24</v>
      </c>
      <c r="B36" t="s">
        <v>25</v>
      </c>
      <c r="E36">
        <f>K10*K22/5</f>
        <v>0</v>
      </c>
    </row>
    <row r="39" spans="1:5" ht="12.75">
      <c r="A39" s="8" t="s">
        <v>35</v>
      </c>
      <c r="D39" s="5">
        <f>IF(K19&lt;C12,IF(K6&gt;=200*K16,E32,"EPD nicht einsetzbar (Fall 2)"),IF(K6&gt;K16,IF(E27&gt;=200*K16,E34,"EPD nicht einsetztbar (Fall 3)"),IF(AND(K19*K10&gt;=200,K8&gt;K16),E36,"EPD nicht einsetzbar (Fall 6)")))</f>
        <v>4E-07</v>
      </c>
      <c r="E39" s="8" t="s">
        <v>40</v>
      </c>
    </row>
    <row r="40" spans="4:5" ht="12.75">
      <c r="D40">
        <f>IF(D39="","",D39*3600)</f>
        <v>0.0014399999999999999</v>
      </c>
      <c r="E40" t="s">
        <v>26</v>
      </c>
    </row>
    <row r="41" spans="4:5" ht="12.75">
      <c r="D41">
        <f>IF(D40="","",D40*1000)</f>
        <v>1.44</v>
      </c>
      <c r="E41" t="s">
        <v>32</v>
      </c>
    </row>
    <row r="42" spans="4:5" ht="12.75">
      <c r="D42" s="9">
        <f>IF(D40="","",D40*1000000)</f>
        <v>1439.9999999999998</v>
      </c>
      <c r="E42" s="9" t="s">
        <v>27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I27" sqref="I27"/>
    </sheetView>
  </sheetViews>
  <sheetFormatPr defaultColWidth="11.421875" defaultRowHeight="12.75"/>
  <sheetData>
    <row r="1" spans="1:8" ht="12.75">
      <c r="A1" t="s">
        <v>0</v>
      </c>
      <c r="B1" s="1">
        <v>40792</v>
      </c>
      <c r="H1" t="s">
        <v>33</v>
      </c>
    </row>
    <row r="2" ht="12.75">
      <c r="H2" t="s">
        <v>34</v>
      </c>
    </row>
    <row r="3" ht="12.75">
      <c r="A3" t="s">
        <v>1</v>
      </c>
    </row>
    <row r="5" ht="12.75">
      <c r="A5" s="3" t="s">
        <v>2</v>
      </c>
    </row>
    <row r="6" spans="1:12" ht="12.75">
      <c r="A6" t="s">
        <v>3</v>
      </c>
      <c r="B6" s="8" t="s">
        <v>38</v>
      </c>
      <c r="H6" s="2">
        <v>20</v>
      </c>
      <c r="I6" t="s">
        <v>29</v>
      </c>
      <c r="K6" s="4">
        <f>H6/1000</f>
        <v>0.02</v>
      </c>
      <c r="L6" t="s">
        <v>7</v>
      </c>
    </row>
    <row r="8" spans="1:12" ht="12.75">
      <c r="A8" t="s">
        <v>4</v>
      </c>
      <c r="B8" t="s">
        <v>5</v>
      </c>
      <c r="H8" s="5"/>
      <c r="K8" s="2">
        <f>(C12-K6)</f>
        <v>0.3</v>
      </c>
      <c r="L8" t="s">
        <v>7</v>
      </c>
    </row>
    <row r="10" spans="1:12" ht="12.75">
      <c r="A10" t="s">
        <v>12</v>
      </c>
      <c r="B10" t="s">
        <v>6</v>
      </c>
      <c r="K10" s="2">
        <v>3.125</v>
      </c>
      <c r="L10" t="s">
        <v>8</v>
      </c>
    </row>
    <row r="11" ht="12.75">
      <c r="B11" t="s">
        <v>28</v>
      </c>
    </row>
    <row r="12" spans="1:3" ht="12.75">
      <c r="A12" t="s">
        <v>31</v>
      </c>
      <c r="C12" s="4">
        <f>IF(K10=0,1E+99,1/K10)</f>
        <v>0.32</v>
      </c>
    </row>
    <row r="15" ht="12.75">
      <c r="A15" s="3" t="s">
        <v>9</v>
      </c>
    </row>
    <row r="16" spans="1:12" ht="12.75">
      <c r="A16" t="s">
        <v>13</v>
      </c>
      <c r="B16" s="8" t="s">
        <v>39</v>
      </c>
      <c r="H16" s="2">
        <v>5</v>
      </c>
      <c r="I16" s="8" t="s">
        <v>36</v>
      </c>
      <c r="K16" s="4">
        <f>H16/1000000</f>
        <v>5E-06</v>
      </c>
      <c r="L16" t="s">
        <v>10</v>
      </c>
    </row>
    <row r="19" spans="1:12" ht="12.75">
      <c r="A19" t="s">
        <v>14</v>
      </c>
      <c r="B19" t="s">
        <v>11</v>
      </c>
      <c r="K19" s="2">
        <v>30</v>
      </c>
      <c r="L19" t="s">
        <v>10</v>
      </c>
    </row>
    <row r="22" spans="1:12" ht="12.75">
      <c r="A22" t="s">
        <v>15</v>
      </c>
      <c r="B22" t="s">
        <v>16</v>
      </c>
      <c r="H22" s="2">
        <v>5</v>
      </c>
      <c r="I22" t="s">
        <v>30</v>
      </c>
      <c r="K22" s="4">
        <f>H22/1000000000</f>
        <v>5E-09</v>
      </c>
      <c r="L22" t="s">
        <v>17</v>
      </c>
    </row>
    <row r="23" spans="1:3" ht="12.75">
      <c r="A23" s="5"/>
      <c r="B23" s="5"/>
      <c r="C23" s="5"/>
    </row>
    <row r="26" ht="12.75">
      <c r="A26" s="3" t="s">
        <v>37</v>
      </c>
    </row>
    <row r="27" spans="1:5" ht="12.75">
      <c r="A27" t="s">
        <v>18</v>
      </c>
      <c r="E27">
        <f>K19*K10*K6</f>
        <v>1.875</v>
      </c>
    </row>
    <row r="29" spans="1:5" ht="12.75">
      <c r="A29" t="s">
        <v>19</v>
      </c>
      <c r="E29">
        <f>K19*K10</f>
        <v>93.75</v>
      </c>
    </row>
    <row r="32" spans="1:5" ht="12.75">
      <c r="A32" t="s">
        <v>20</v>
      </c>
      <c r="B32" t="s">
        <v>21</v>
      </c>
      <c r="E32">
        <f>IF(K19="","",K6/K16*K22/5/K19)</f>
        <v>1.3333333333333334E-07</v>
      </c>
    </row>
    <row r="34" spans="1:5" ht="12.75">
      <c r="A34" t="s">
        <v>22</v>
      </c>
      <c r="B34" t="s">
        <v>23</v>
      </c>
      <c r="E34">
        <f>IF(K16=0,"",K10*K6*K22/K16/5)</f>
        <v>1.25E-05</v>
      </c>
    </row>
    <row r="36" spans="1:5" ht="12.75">
      <c r="A36" t="s">
        <v>24</v>
      </c>
      <c r="B36" t="s">
        <v>25</v>
      </c>
      <c r="E36">
        <f>K10*K22/5</f>
        <v>3.125E-09</v>
      </c>
    </row>
    <row r="39" spans="1:5" ht="12.75">
      <c r="A39" s="8" t="s">
        <v>35</v>
      </c>
      <c r="D39" s="5">
        <f>IF(K19&lt;C12,IF(K6&gt;=200*K16,E32,"EPD nicht einsetzbar (Fall 2)"),IF(K6&gt;K16,IF(E27&gt;=200*K16,E34,"EPD nicht einsetztbar (Fall 3)"),IF(AND(K19*K10&gt;=200,K8&gt;K16),E36,"EPD nicht einsetzbar (Fall 6)")))</f>
        <v>1.25E-05</v>
      </c>
      <c r="E39" s="8" t="s">
        <v>40</v>
      </c>
    </row>
    <row r="40" spans="4:5" ht="12.75">
      <c r="D40">
        <f>IF(D39="","",D39*3600)</f>
        <v>0.045000000000000005</v>
      </c>
      <c r="E40" t="s">
        <v>26</v>
      </c>
    </row>
    <row r="41" spans="4:5" ht="12.75">
      <c r="D41">
        <f>IF(D40="","",D40*1000)</f>
        <v>45.00000000000001</v>
      </c>
      <c r="E41" t="s">
        <v>32</v>
      </c>
    </row>
    <row r="42" spans="4:5" ht="12.75">
      <c r="D42" s="9">
        <f>IF(D40="","",D40*1000000)</f>
        <v>45000.00000000001</v>
      </c>
      <c r="E42" s="9" t="s">
        <v>27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MPA Dosimetrie</cp:lastModifiedBy>
  <dcterms:created xsi:type="dcterms:W3CDTF">2011-08-19T05:36:33Z</dcterms:created>
  <dcterms:modified xsi:type="dcterms:W3CDTF">2011-09-06T10:17:14Z</dcterms:modified>
  <cp:category/>
  <cp:version/>
  <cp:contentType/>
  <cp:contentStatus/>
</cp:coreProperties>
</file>